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170" windowHeight="756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C30" i="1" l="1"/>
  <c r="D30" i="1"/>
  <c r="E30" i="1"/>
  <c r="F30" i="1"/>
  <c r="G30" i="1"/>
  <c r="H30" i="1"/>
  <c r="I30" i="1"/>
  <c r="J30" i="1"/>
  <c r="K30" i="1"/>
  <c r="L30" i="1"/>
  <c r="M30" i="1"/>
  <c r="C15" i="1"/>
  <c r="D15" i="1"/>
  <c r="E15" i="1"/>
  <c r="F15" i="1"/>
  <c r="G15" i="1"/>
  <c r="H15" i="1"/>
  <c r="I15" i="1"/>
  <c r="J15" i="1"/>
  <c r="K15" i="1"/>
  <c r="L15" i="1"/>
  <c r="M15" i="1"/>
  <c r="B15" i="1"/>
  <c r="F4" i="1"/>
  <c r="G4" i="1" s="1"/>
  <c r="F5" i="1"/>
  <c r="C13" i="1"/>
  <c r="G5" i="1" l="1"/>
  <c r="H4" i="1"/>
  <c r="H19" i="1"/>
  <c r="I19" i="1"/>
  <c r="J19" i="1"/>
  <c r="K19" i="1"/>
  <c r="L19" i="1"/>
  <c r="M19" i="1"/>
  <c r="H21" i="1"/>
  <c r="I21" i="1"/>
  <c r="J21" i="1"/>
  <c r="K21" i="1"/>
  <c r="L21" i="1"/>
  <c r="M21" i="1"/>
  <c r="H5" i="1" l="1"/>
  <c r="I4" i="1"/>
  <c r="C14" i="1"/>
  <c r="E4" i="1"/>
  <c r="D13" i="1" s="1"/>
  <c r="D14" i="1" s="1"/>
  <c r="D5" i="1"/>
  <c r="B37" i="1" s="1"/>
  <c r="J4" i="1" l="1"/>
  <c r="I5" i="1"/>
  <c r="E5" i="1"/>
  <c r="C37" i="1" s="1"/>
  <c r="C19" i="1"/>
  <c r="D19" i="1"/>
  <c r="E19" i="1"/>
  <c r="F19" i="1"/>
  <c r="G19" i="1"/>
  <c r="B19" i="1"/>
  <c r="J5" i="1" l="1"/>
  <c r="K4" i="1"/>
  <c r="G13" i="1"/>
  <c r="G14" i="1" s="1"/>
  <c r="D37" i="1"/>
  <c r="E13" i="1"/>
  <c r="E14" i="1" s="1"/>
  <c r="H13" i="1"/>
  <c r="H14" i="1" s="1"/>
  <c r="F13" i="1"/>
  <c r="F14" i="1" s="1"/>
  <c r="E37" i="1"/>
  <c r="L4" i="1" l="1"/>
  <c r="K5" i="1"/>
  <c r="I37" i="1"/>
  <c r="J13" i="1"/>
  <c r="I13" i="1"/>
  <c r="F37" i="1"/>
  <c r="G37" i="1"/>
  <c r="L5" i="1" l="1"/>
  <c r="M4" i="1"/>
  <c r="K13" i="1"/>
  <c r="K14" i="1" s="1"/>
  <c r="J38" i="1" s="1"/>
  <c r="J37" i="1"/>
  <c r="I14" i="1"/>
  <c r="H38" i="1" s="1"/>
  <c r="C21" i="1"/>
  <c r="C38" i="1" s="1"/>
  <c r="D21" i="1"/>
  <c r="D38" i="1" s="1"/>
  <c r="E21" i="1"/>
  <c r="E38" i="1" s="1"/>
  <c r="F21" i="1"/>
  <c r="F38" i="1" s="1"/>
  <c r="G21" i="1"/>
  <c r="G38" i="1" s="1"/>
  <c r="B21" i="1"/>
  <c r="B38" i="1" s="1"/>
  <c r="B10" i="1"/>
  <c r="C10" i="1"/>
  <c r="N4" i="1" l="1"/>
  <c r="M5" i="1"/>
  <c r="C29" i="1"/>
  <c r="L13" i="1"/>
  <c r="J39" i="1"/>
  <c r="J14" i="1"/>
  <c r="I38" i="1" s="1"/>
  <c r="B39" i="1"/>
  <c r="D29" i="1"/>
  <c r="N5" i="1" l="1"/>
  <c r="O4" i="1"/>
  <c r="O5" i="1" s="1"/>
  <c r="M13" i="1"/>
  <c r="L14" i="1"/>
  <c r="J10" i="1"/>
  <c r="H37" i="1"/>
  <c r="H39" i="1" s="1"/>
  <c r="I39" i="1"/>
  <c r="M10" i="1"/>
  <c r="K10" i="1"/>
  <c r="J29" i="1"/>
  <c r="D10" i="1"/>
  <c r="E39" i="1"/>
  <c r="F10" i="1"/>
  <c r="E10" i="1"/>
  <c r="C39" i="1"/>
  <c r="D39" i="1"/>
  <c r="B43" i="1" l="1"/>
  <c r="K28" i="1" s="1"/>
  <c r="K29" i="1" s="1"/>
  <c r="L29" i="1"/>
  <c r="M14" i="1"/>
  <c r="L10" i="1"/>
  <c r="F39" i="1"/>
  <c r="G10" i="1"/>
  <c r="B41" i="1"/>
  <c r="E28" i="1" s="1"/>
  <c r="E29" i="1" s="1"/>
  <c r="F29" i="1"/>
  <c r="I10" i="1"/>
  <c r="G29" i="1"/>
  <c r="M29" i="1" l="1"/>
  <c r="H10" i="1"/>
  <c r="I29" i="1"/>
  <c r="G39" i="1"/>
  <c r="B42" i="1" s="1"/>
  <c r="H28" i="1" s="1"/>
  <c r="H29" i="1" s="1"/>
  <c r="B28" i="1" l="1"/>
  <c r="B29" i="1" s="1"/>
  <c r="B31" i="1" l="1"/>
  <c r="C31" i="1" s="1"/>
  <c r="D31" i="1" s="1"/>
  <c r="E31" i="1" s="1"/>
  <c r="F31" i="1" s="1"/>
  <c r="G31" i="1" s="1"/>
  <c r="H31" i="1" s="1"/>
  <c r="I31" i="1" s="1"/>
  <c r="J31" i="1" s="1"/>
  <c r="K31" i="1" s="1"/>
  <c r="L31" i="1" s="1"/>
  <c r="M31" i="1" s="1"/>
  <c r="B30" i="1"/>
</calcChain>
</file>

<file path=xl/sharedStrings.xml><?xml version="1.0" encoding="utf-8"?>
<sst xmlns="http://schemas.openxmlformats.org/spreadsheetml/2006/main" count="44" uniqueCount="39">
  <si>
    <t xml:space="preserve">Enero </t>
  </si>
  <si>
    <t>Febrero</t>
  </si>
  <si>
    <t>Marzo</t>
  </si>
  <si>
    <t xml:space="preserve">Abril 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</si>
  <si>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</si>
  <si>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</si>
  <si>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</si>
  <si>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</si>
  <si>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</si>
  <si>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</si>
  <si>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</si>
  <si>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</si>
  <si>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Cobros</t>
  </si>
  <si>
    <t>Total de cobros</t>
  </si>
  <si>
    <t>Pagos</t>
  </si>
  <si>
    <t>Total de pagos</t>
  </si>
  <si>
    <t>Saldo</t>
  </si>
  <si>
    <t>Ventas Merc.</t>
  </si>
  <si>
    <t>Subvenciones</t>
  </si>
  <si>
    <t>Compra mercancia</t>
  </si>
  <si>
    <t>Sueldos y S.S.</t>
  </si>
  <si>
    <t>Publicidad</t>
  </si>
  <si>
    <t>Alquiler</t>
  </si>
  <si>
    <t>Reparaciones</t>
  </si>
  <si>
    <t>Cuotas prestamos</t>
  </si>
  <si>
    <t>Seguros</t>
  </si>
  <si>
    <t>Transportes</t>
  </si>
  <si>
    <t>Impuestos</t>
  </si>
  <si>
    <t>Saldo año ant.</t>
  </si>
  <si>
    <t>IVA</t>
  </si>
  <si>
    <t>Luz, Agua y Electricidad</t>
  </si>
  <si>
    <t>Liquidacion IVA</t>
  </si>
  <si>
    <t>IVA Repercutido</t>
  </si>
  <si>
    <t>IVA Soportado</t>
  </si>
  <si>
    <t>Diferencia</t>
  </si>
  <si>
    <t>1er Trimestre</t>
  </si>
  <si>
    <t>2do Trimestre</t>
  </si>
  <si>
    <t>3er Trimestre</t>
  </si>
  <si>
    <t>Flujo de fondos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</si>
</sst>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4" tint="0.3999755851924192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4" fillId="0" borderId="0" xfId="0" applyFont="1"/>
    <xf numFmtId="44" fontId="2" fillId="3" borderId="1" xfId="1" applyFont="1" applyFill="1" applyBorder="1"/>
    <xf numFmtId="0" fontId="2" fillId="0" borderId="1" xfId="0" applyFont="1" applyBorder="1" applyAlignment="1">
      <alignment horizontal="center"/>
    </xf>
    <xf numFmtId="44" fontId="0" fillId="4" borderId="1" xfId="1" applyFont="1" applyFill="1" applyBorder="1"/>
    <xf numFmtId="44" fontId="0" fillId="5" borderId="1" xfId="1" applyFont="1" applyFill="1" applyBorder="1"/>
    <xf numFmtId="44" fontId="0" fillId="6" borderId="1" xfId="1" applyFont="1" applyFill="1" applyBorder="1"/>
    <xf numFmtId="44" fontId="0" fillId="7" borderId="0" xfId="1" applyFont="1" applyFill="1" applyBorder="1"/>
    <xf numFmtId="44" fontId="3" fillId="2" borderId="1" xfId="1" applyFont="1" applyFill="1" applyBorder="1"/>
    <xf numFmtId="44" fontId="0" fillId="0" borderId="0" xfId="0" applyNumberFormat="1"/>
    <xf numFmtId="44" fontId="0" fillId="4" borderId="1" xfId="0" applyNumberFormat="1" applyFill="1" applyBorder="1"/>
    <xf numFmtId="0" fontId="5" fillId="8" borderId="1" xfId="0" applyFont="1" applyFill="1" applyBorder="1"/>
    <xf numFmtId="0" fontId="0" fillId="4" borderId="1" xfId="0" applyFill="1" applyBorder="1"/>
  </cellXfs>
  <cellStyles count="2">
    <cellStyle name="Moneda" xfId="1" builtinId="4"/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3"/>
  <sheetViews>
    <sheetView tabSelected="1" zoomScale="78" zoomScaleNormal="78" workbookViewId="0">
      <selection sqref="A1:O43"/>
    </sheetView>
  </sheetViews>
  <sheetFormatPr baseColWidth="10" defaultColWidth="9.140625" defaultRowHeight="15" x14ac:dyDescent="0.25"/>
  <cols>
    <col min="1" max="1" width="26.140625" customWidth="1"/>
    <col min="2" max="13" width="12.7109375" customWidth="1"/>
    <col min="14" max="14" width="15.7109375" customWidth="1"/>
    <col min="15" max="15" width="15.5703125" customWidth="1"/>
  </cols>
  <sheetData>
    <row r="2" spans="1:15" ht="18.75" x14ac:dyDescent="0.3">
      <c r="A2" s="2" t="s">
        <v>12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</row>
    <row r="3" spans="1:15" x14ac:dyDescent="0.25">
      <c r="A3" t="s">
        <v>28</v>
      </c>
      <c r="B3" s="9">
        <v>70000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5" x14ac:dyDescent="0.25">
      <c r="A4" t="s">
        <v>17</v>
      </c>
      <c r="B4" s="12"/>
      <c r="C4" s="12"/>
      <c r="D4" s="9">
        <v>210000</v>
      </c>
      <c r="E4" s="9">
        <f t="shared" ref="E4:J4" si="0">D4+(12*D4/100)</f>
        <v>235200</v>
      </c>
      <c r="F4" s="9">
        <f t="shared" ref="F4" si="1">E4+(12*E4/100)</f>
        <v>263424</v>
      </c>
      <c r="G4" s="9">
        <f t="shared" ref="G4" si="2">F4+(12*F4/100)</f>
        <v>295034.88</v>
      </c>
      <c r="H4" s="9">
        <f t="shared" ref="H4" si="3">G4+(12*G4/100)</f>
        <v>330439.06559999997</v>
      </c>
      <c r="I4" s="9">
        <f t="shared" ref="I4" si="4">H4+(12*H4/100)</f>
        <v>370091.75347199995</v>
      </c>
      <c r="J4" s="9">
        <f t="shared" ref="J4" si="5">I4+(12*I4/100)</f>
        <v>414502.76388863998</v>
      </c>
      <c r="K4" s="9">
        <f t="shared" ref="K4" si="6">J4+(12*J4/100)</f>
        <v>464243.09555527678</v>
      </c>
      <c r="L4" s="9">
        <f t="shared" ref="L4" si="7">K4+(12*K4/100)</f>
        <v>519952.26702191</v>
      </c>
      <c r="M4" s="9">
        <f t="shared" ref="M4" si="8">L4+(12*L4/100)</f>
        <v>582346.53906453925</v>
      </c>
      <c r="N4" s="9">
        <f t="shared" ref="N4" si="9">M4+(12*M4/100)</f>
        <v>652228.12375228398</v>
      </c>
      <c r="O4" s="9">
        <f t="shared" ref="O4" si="10">N4+(12*N4/100)</f>
        <v>730495.49860255804</v>
      </c>
    </row>
    <row r="5" spans="1:15" x14ac:dyDescent="0.25">
      <c r="A5" t="s">
        <v>29</v>
      </c>
      <c r="B5" s="12"/>
      <c r="C5" s="12"/>
      <c r="D5" s="9">
        <f t="shared" ref="D5:J5" si="11">D4*21/100</f>
        <v>44100</v>
      </c>
      <c r="E5" s="9">
        <f t="shared" si="11"/>
        <v>49392</v>
      </c>
      <c r="F5" s="9">
        <f t="shared" ref="F5:O5" si="12">F4*21/100</f>
        <v>55319.040000000001</v>
      </c>
      <c r="G5" s="9">
        <f t="shared" si="12"/>
        <v>61957.324800000002</v>
      </c>
      <c r="H5" s="9">
        <f t="shared" si="12"/>
        <v>69392.203775999995</v>
      </c>
      <c r="I5" s="9">
        <f t="shared" si="12"/>
        <v>77719.268229119989</v>
      </c>
      <c r="J5" s="9">
        <f t="shared" si="12"/>
        <v>87045.580416614393</v>
      </c>
      <c r="K5" s="9">
        <f t="shared" si="12"/>
        <v>97491.050066608121</v>
      </c>
      <c r="L5" s="9">
        <f t="shared" si="12"/>
        <v>109189.9760746011</v>
      </c>
      <c r="M5" s="9">
        <f t="shared" si="12"/>
        <v>122292.77320355324</v>
      </c>
      <c r="N5" s="9">
        <f t="shared" si="12"/>
        <v>136967.90598797964</v>
      </c>
      <c r="O5" s="9">
        <f t="shared" si="12"/>
        <v>153404.05470653719</v>
      </c>
    </row>
    <row r="6" spans="1:15" x14ac:dyDescent="0.25">
      <c r="A6" t="s">
        <v>18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5" x14ac:dyDescent="0.2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5" x14ac:dyDescent="0.25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5" x14ac:dyDescent="0.2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5" x14ac:dyDescent="0.25">
      <c r="A10" s="1" t="s">
        <v>13</v>
      </c>
      <c r="B10" s="3">
        <f t="shared" ref="B10:M10" si="13">SUM(B3:B9)</f>
        <v>70000</v>
      </c>
      <c r="C10" s="3">
        <f t="shared" si="13"/>
        <v>0</v>
      </c>
      <c r="D10" s="3">
        <f t="shared" si="13"/>
        <v>254100</v>
      </c>
      <c r="E10" s="3">
        <f t="shared" si="13"/>
        <v>284592</v>
      </c>
      <c r="F10" s="3">
        <f t="shared" si="13"/>
        <v>318743.03999999998</v>
      </c>
      <c r="G10" s="3">
        <f t="shared" si="13"/>
        <v>356992.20480000001</v>
      </c>
      <c r="H10" s="3">
        <f t="shared" si="13"/>
        <v>399831.26937599998</v>
      </c>
      <c r="I10" s="3">
        <f t="shared" si="13"/>
        <v>447811.02170111996</v>
      </c>
      <c r="J10" s="3">
        <f t="shared" si="13"/>
        <v>501548.3443052544</v>
      </c>
      <c r="K10" s="3">
        <f t="shared" si="13"/>
        <v>561734.14562188485</v>
      </c>
      <c r="L10" s="3">
        <f t="shared" si="13"/>
        <v>629142.24309651111</v>
      </c>
      <c r="M10" s="3">
        <f t="shared" si="13"/>
        <v>704639.31226809253</v>
      </c>
    </row>
    <row r="12" spans="1:15" ht="18.75" x14ac:dyDescent="0.3">
      <c r="A12" s="2" t="s">
        <v>14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5" x14ac:dyDescent="0.25">
      <c r="A13" t="s">
        <v>19</v>
      </c>
      <c r="B13" s="13"/>
      <c r="C13" s="11">
        <f>D4*65/100</f>
        <v>136500</v>
      </c>
      <c r="D13" s="11">
        <f t="shared" ref="C13:M13" si="14">E4*60/100</f>
        <v>141120</v>
      </c>
      <c r="E13" s="11">
        <f t="shared" si="14"/>
        <v>158054.39999999999</v>
      </c>
      <c r="F13" s="11">
        <f t="shared" si="14"/>
        <v>177020.92800000001</v>
      </c>
      <c r="G13" s="11">
        <f t="shared" si="14"/>
        <v>198263.43935999996</v>
      </c>
      <c r="H13" s="11">
        <f t="shared" si="14"/>
        <v>222055.05208319996</v>
      </c>
      <c r="I13" s="11">
        <f t="shared" si="14"/>
        <v>248701.65833318396</v>
      </c>
      <c r="J13" s="11">
        <f t="shared" si="14"/>
        <v>278545.85733316606</v>
      </c>
      <c r="K13" s="11">
        <f t="shared" si="14"/>
        <v>311971.36021314596</v>
      </c>
      <c r="L13" s="11">
        <f t="shared" si="14"/>
        <v>349407.92343872355</v>
      </c>
      <c r="M13" s="11">
        <f t="shared" si="14"/>
        <v>391336.87425137038</v>
      </c>
    </row>
    <row r="14" spans="1:15" x14ac:dyDescent="0.25">
      <c r="A14" t="s">
        <v>29</v>
      </c>
      <c r="B14" s="13"/>
      <c r="C14" s="11">
        <f t="shared" ref="C14:J14" si="15">21*C13/100</f>
        <v>28665</v>
      </c>
      <c r="D14" s="11">
        <f t="shared" si="15"/>
        <v>29635.200000000001</v>
      </c>
      <c r="E14" s="11">
        <f t="shared" si="15"/>
        <v>33191.423999999999</v>
      </c>
      <c r="F14" s="11">
        <f t="shared" si="15"/>
        <v>37174.394880000007</v>
      </c>
      <c r="G14" s="11">
        <f t="shared" si="15"/>
        <v>41635.322265599993</v>
      </c>
      <c r="H14" s="11">
        <f t="shared" si="15"/>
        <v>46631.560937471993</v>
      </c>
      <c r="I14" s="11">
        <f t="shared" si="15"/>
        <v>52227.348249968636</v>
      </c>
      <c r="J14" s="11">
        <f t="shared" si="15"/>
        <v>58494.630039964875</v>
      </c>
      <c r="K14" s="11">
        <f t="shared" ref="K14:M14" si="16">21*K13/100</f>
        <v>65513.985644760651</v>
      </c>
      <c r="L14" s="11">
        <f t="shared" si="16"/>
        <v>73375.663922131949</v>
      </c>
      <c r="M14" s="11">
        <f t="shared" si="16"/>
        <v>82180.743592787781</v>
      </c>
    </row>
    <row r="15" spans="1:15" x14ac:dyDescent="0.25">
      <c r="A15" t="s">
        <v>20</v>
      </c>
      <c r="B15" s="5">
        <f>IF(D4&gt;280000,35000,30000)</f>
        <v>30000</v>
      </c>
      <c r="C15" s="5">
        <f t="shared" ref="C15:M15" si="17">IF(E4&gt;280000,35000,30000)</f>
        <v>30000</v>
      </c>
      <c r="D15" s="5">
        <f t="shared" si="17"/>
        <v>30000</v>
      </c>
      <c r="E15" s="5">
        <f t="shared" si="17"/>
        <v>35000</v>
      </c>
      <c r="F15" s="5">
        <f t="shared" si="17"/>
        <v>35000</v>
      </c>
      <c r="G15" s="5">
        <f t="shared" si="17"/>
        <v>35000</v>
      </c>
      <c r="H15" s="5">
        <f t="shared" si="17"/>
        <v>35000</v>
      </c>
      <c r="I15" s="5">
        <f t="shared" si="17"/>
        <v>35000</v>
      </c>
      <c r="J15" s="5">
        <f t="shared" si="17"/>
        <v>35000</v>
      </c>
      <c r="K15" s="5">
        <f t="shared" si="17"/>
        <v>35000</v>
      </c>
      <c r="L15" s="5">
        <f t="shared" si="17"/>
        <v>35000</v>
      </c>
      <c r="M15" s="5">
        <f t="shared" si="17"/>
        <v>35000</v>
      </c>
    </row>
    <row r="16" spans="1:15" x14ac:dyDescent="0.25">
      <c r="A16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t="s">
        <v>29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t="s">
        <v>30</v>
      </c>
      <c r="B18" s="5">
        <v>5000</v>
      </c>
      <c r="C18" s="5">
        <v>5000</v>
      </c>
      <c r="D18" s="5">
        <v>5000</v>
      </c>
      <c r="E18" s="5">
        <v>5000</v>
      </c>
      <c r="F18" s="5">
        <v>5000</v>
      </c>
      <c r="G18" s="5">
        <v>5000</v>
      </c>
      <c r="H18" s="5">
        <v>5000</v>
      </c>
      <c r="I18" s="5">
        <v>5000</v>
      </c>
      <c r="J18" s="5">
        <v>5000</v>
      </c>
      <c r="K18" s="5">
        <v>5000</v>
      </c>
      <c r="L18" s="5">
        <v>5000</v>
      </c>
      <c r="M18" s="5">
        <v>5000</v>
      </c>
    </row>
    <row r="19" spans="1:13" x14ac:dyDescent="0.25">
      <c r="A19" t="s">
        <v>29</v>
      </c>
      <c r="B19" s="5">
        <f>21*B18/100</f>
        <v>1050</v>
      </c>
      <c r="C19" s="5">
        <f t="shared" ref="C19:G19" si="18">21*C18/100</f>
        <v>1050</v>
      </c>
      <c r="D19" s="5">
        <f t="shared" si="18"/>
        <v>1050</v>
      </c>
      <c r="E19" s="5">
        <f t="shared" si="18"/>
        <v>1050</v>
      </c>
      <c r="F19" s="5">
        <f t="shared" si="18"/>
        <v>1050</v>
      </c>
      <c r="G19" s="5">
        <f t="shared" si="18"/>
        <v>1050</v>
      </c>
      <c r="H19" s="5">
        <f t="shared" ref="H19:M19" si="19">21*H18/100</f>
        <v>1050</v>
      </c>
      <c r="I19" s="5">
        <f t="shared" si="19"/>
        <v>1050</v>
      </c>
      <c r="J19" s="5">
        <f t="shared" si="19"/>
        <v>1050</v>
      </c>
      <c r="K19" s="5">
        <f t="shared" si="19"/>
        <v>1050</v>
      </c>
      <c r="L19" s="5">
        <f t="shared" si="19"/>
        <v>1050</v>
      </c>
      <c r="M19" s="5">
        <f t="shared" si="19"/>
        <v>1050</v>
      </c>
    </row>
    <row r="20" spans="1:13" x14ac:dyDescent="0.25">
      <c r="A20" t="s">
        <v>22</v>
      </c>
      <c r="B20" s="5">
        <v>10000</v>
      </c>
      <c r="C20" s="5">
        <v>10000</v>
      </c>
      <c r="D20" s="5">
        <v>10000</v>
      </c>
      <c r="E20" s="5">
        <v>10000</v>
      </c>
      <c r="F20" s="5">
        <v>10000</v>
      </c>
      <c r="G20" s="5">
        <v>10000</v>
      </c>
      <c r="H20" s="5">
        <v>10000</v>
      </c>
      <c r="I20" s="5">
        <v>10000</v>
      </c>
      <c r="J20" s="5">
        <v>10000</v>
      </c>
      <c r="K20" s="5">
        <v>10000</v>
      </c>
      <c r="L20" s="5">
        <v>10000</v>
      </c>
      <c r="M20" s="5">
        <v>10000</v>
      </c>
    </row>
    <row r="21" spans="1:13" x14ac:dyDescent="0.25">
      <c r="A21" t="s">
        <v>29</v>
      </c>
      <c r="B21" s="5">
        <f>21*B20/100</f>
        <v>2100</v>
      </c>
      <c r="C21" s="5">
        <f t="shared" ref="C21:G21" si="20">21*C20/100</f>
        <v>2100</v>
      </c>
      <c r="D21" s="5">
        <f t="shared" si="20"/>
        <v>2100</v>
      </c>
      <c r="E21" s="5">
        <f t="shared" si="20"/>
        <v>2100</v>
      </c>
      <c r="F21" s="5">
        <f t="shared" si="20"/>
        <v>2100</v>
      </c>
      <c r="G21" s="5">
        <f t="shared" si="20"/>
        <v>2100</v>
      </c>
      <c r="H21" s="5">
        <f t="shared" ref="H21:M21" si="21">21*H20/100</f>
        <v>2100</v>
      </c>
      <c r="I21" s="5">
        <f t="shared" si="21"/>
        <v>2100</v>
      </c>
      <c r="J21" s="5">
        <f t="shared" si="21"/>
        <v>2100</v>
      </c>
      <c r="K21" s="5">
        <f t="shared" si="21"/>
        <v>2100</v>
      </c>
      <c r="L21" s="5">
        <f t="shared" si="21"/>
        <v>2100</v>
      </c>
      <c r="M21" s="5">
        <f t="shared" si="21"/>
        <v>2100</v>
      </c>
    </row>
    <row r="22" spans="1:13" x14ac:dyDescent="0.25">
      <c r="A22" t="s">
        <v>23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t="s">
        <v>29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t="s">
        <v>24</v>
      </c>
      <c r="B24" s="5">
        <v>9000</v>
      </c>
      <c r="C24" s="5">
        <v>9000</v>
      </c>
      <c r="D24" s="5">
        <v>9000</v>
      </c>
      <c r="E24" s="5">
        <v>9000</v>
      </c>
      <c r="F24" s="5">
        <v>9000</v>
      </c>
      <c r="G24" s="5">
        <v>9000</v>
      </c>
      <c r="H24" s="5">
        <v>9000</v>
      </c>
      <c r="I24" s="5">
        <v>9000</v>
      </c>
      <c r="J24" s="5">
        <v>9000</v>
      </c>
      <c r="K24" s="5">
        <v>9000</v>
      </c>
      <c r="L24" s="5">
        <v>9000</v>
      </c>
      <c r="M24" s="5">
        <v>9000</v>
      </c>
    </row>
    <row r="25" spans="1:13" x14ac:dyDescent="0.25">
      <c r="A25" t="s">
        <v>25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t="s">
        <v>26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t="s">
        <v>27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t="s">
        <v>31</v>
      </c>
      <c r="B28" s="5">
        <f>B44</f>
        <v>0</v>
      </c>
      <c r="C28" s="5"/>
      <c r="D28" s="5"/>
      <c r="E28" s="5">
        <f>B41</f>
        <v>47869.416000000005</v>
      </c>
      <c r="F28" s="5"/>
      <c r="G28" s="5"/>
      <c r="H28" s="5">
        <f>B42</f>
        <v>74177.518722048</v>
      </c>
      <c r="I28" s="5"/>
      <c r="J28" s="5"/>
      <c r="K28" s="5">
        <f>B43</f>
        <v>108040.64262312945</v>
      </c>
      <c r="L28" s="5"/>
      <c r="M28" s="5"/>
    </row>
    <row r="29" spans="1:13" x14ac:dyDescent="0.25">
      <c r="B29" s="6">
        <f t="shared" ref="B29:M29" si="22">SUM(B12:B28)</f>
        <v>57150</v>
      </c>
      <c r="C29" s="6">
        <f t="shared" si="22"/>
        <v>222315</v>
      </c>
      <c r="D29" s="6">
        <f t="shared" si="22"/>
        <v>227905.2</v>
      </c>
      <c r="E29" s="6">
        <f t="shared" si="22"/>
        <v>301265.24</v>
      </c>
      <c r="F29" s="6">
        <f t="shared" si="22"/>
        <v>276345.32287999999</v>
      </c>
      <c r="G29" s="6">
        <f t="shared" si="22"/>
        <v>302048.76162559993</v>
      </c>
      <c r="H29" s="6">
        <f t="shared" si="22"/>
        <v>405014.13174271991</v>
      </c>
      <c r="I29" s="6">
        <f t="shared" si="22"/>
        <v>363079.00658315257</v>
      </c>
      <c r="J29" s="6">
        <f t="shared" si="22"/>
        <v>399190.48737313092</v>
      </c>
      <c r="K29" s="6">
        <f t="shared" si="22"/>
        <v>547675.98848103604</v>
      </c>
      <c r="L29" s="6">
        <f t="shared" si="22"/>
        <v>484933.58736085548</v>
      </c>
      <c r="M29" s="6">
        <f t="shared" si="22"/>
        <v>535667.61784415809</v>
      </c>
    </row>
    <row r="30" spans="1:13" x14ac:dyDescent="0.25">
      <c r="A30" t="s">
        <v>38</v>
      </c>
      <c r="B30" s="10">
        <f>B10-B29</f>
        <v>12850</v>
      </c>
      <c r="C30" s="10">
        <f t="shared" ref="C30:M30" si="23">C10-C29</f>
        <v>-222315</v>
      </c>
      <c r="D30" s="10">
        <f t="shared" si="23"/>
        <v>26194.799999999988</v>
      </c>
      <c r="E30" s="10">
        <f t="shared" si="23"/>
        <v>-16673.239999999991</v>
      </c>
      <c r="F30" s="10">
        <f t="shared" si="23"/>
        <v>42397.717119999987</v>
      </c>
      <c r="G30" s="10">
        <f t="shared" si="23"/>
        <v>54943.443174400076</v>
      </c>
      <c r="H30" s="10">
        <f t="shared" si="23"/>
        <v>-5182.8623667199281</v>
      </c>
      <c r="I30" s="10">
        <f t="shared" si="23"/>
        <v>84732.015117967385</v>
      </c>
      <c r="J30" s="10">
        <f t="shared" si="23"/>
        <v>102357.85693212348</v>
      </c>
      <c r="K30" s="10">
        <f t="shared" si="23"/>
        <v>14058.157140848809</v>
      </c>
      <c r="L30" s="10">
        <f t="shared" si="23"/>
        <v>144208.65573565563</v>
      </c>
      <c r="M30" s="10">
        <f t="shared" si="23"/>
        <v>168971.69442393444</v>
      </c>
    </row>
    <row r="31" spans="1:13" x14ac:dyDescent="0.25">
      <c r="A31" s="1" t="s">
        <v>15</v>
      </c>
      <c r="B31" s="7">
        <f>B10-B29</f>
        <v>12850</v>
      </c>
      <c r="C31" s="7">
        <f>C10-C29+B31</f>
        <v>-209465</v>
      </c>
      <c r="D31" s="7">
        <f t="shared" ref="D31:M31" si="24">D10-D29+C31</f>
        <v>-183270.2</v>
      </c>
      <c r="E31" s="7">
        <f t="shared" si="24"/>
        <v>-199943.44</v>
      </c>
      <c r="F31" s="7">
        <f t="shared" si="24"/>
        <v>-157545.72288000002</v>
      </c>
      <c r="G31" s="7">
        <f t="shared" si="24"/>
        <v>-102602.27970559994</v>
      </c>
      <c r="H31" s="7">
        <f t="shared" si="24"/>
        <v>-107785.14207231987</v>
      </c>
      <c r="I31" s="7">
        <f t="shared" si="24"/>
        <v>-23053.126954352483</v>
      </c>
      <c r="J31" s="7">
        <f t="shared" si="24"/>
        <v>79304.729977771</v>
      </c>
      <c r="K31" s="7">
        <f t="shared" si="24"/>
        <v>93362.887118619808</v>
      </c>
      <c r="L31" s="7">
        <f t="shared" si="24"/>
        <v>237571.54285427544</v>
      </c>
      <c r="M31" s="7">
        <f t="shared" si="24"/>
        <v>406543.23727820988</v>
      </c>
    </row>
    <row r="33" spans="1:13" ht="18.75" x14ac:dyDescent="0.3">
      <c r="A33" s="2" t="s">
        <v>16</v>
      </c>
    </row>
    <row r="37" spans="1:13" x14ac:dyDescent="0.25">
      <c r="A37" t="s">
        <v>32</v>
      </c>
      <c r="B37" s="10">
        <f>D5</f>
        <v>44100</v>
      </c>
      <c r="C37" s="10">
        <f t="shared" ref="C37:M37" si="25">E5</f>
        <v>49392</v>
      </c>
      <c r="D37" s="10">
        <f t="shared" si="25"/>
        <v>55319.040000000001</v>
      </c>
      <c r="E37" s="10">
        <f t="shared" si="25"/>
        <v>61957.324800000002</v>
      </c>
      <c r="F37" s="10">
        <f t="shared" si="25"/>
        <v>69392.203775999995</v>
      </c>
      <c r="G37" s="10">
        <f t="shared" si="25"/>
        <v>77719.268229119989</v>
      </c>
      <c r="H37" s="10">
        <f t="shared" si="25"/>
        <v>87045.580416614393</v>
      </c>
      <c r="I37" s="10">
        <f t="shared" si="25"/>
        <v>97491.050066608121</v>
      </c>
      <c r="J37" s="10">
        <f t="shared" si="25"/>
        <v>109189.9760746011</v>
      </c>
      <c r="K37" s="10"/>
      <c r="L37" s="10"/>
      <c r="M37" s="10"/>
    </row>
    <row r="38" spans="1:13" x14ac:dyDescent="0.25">
      <c r="A38" t="s">
        <v>33</v>
      </c>
      <c r="B38" s="10">
        <f t="shared" ref="B38:L38" si="26">C14+B21+B17+B19+B23</f>
        <v>31815</v>
      </c>
      <c r="C38" s="10">
        <f t="shared" si="26"/>
        <v>32785.199999999997</v>
      </c>
      <c r="D38" s="10">
        <f t="shared" si="26"/>
        <v>36341.423999999999</v>
      </c>
      <c r="E38" s="10">
        <f t="shared" si="26"/>
        <v>40324.394880000007</v>
      </c>
      <c r="F38" s="10">
        <f t="shared" si="26"/>
        <v>44785.322265599993</v>
      </c>
      <c r="G38" s="10">
        <f t="shared" si="26"/>
        <v>49781.560937471993</v>
      </c>
      <c r="H38" s="10">
        <f t="shared" si="26"/>
        <v>55377.348249968636</v>
      </c>
      <c r="I38" s="10">
        <f t="shared" si="26"/>
        <v>61644.630039964875</v>
      </c>
      <c r="J38" s="10">
        <f t="shared" si="26"/>
        <v>68663.985644760658</v>
      </c>
      <c r="K38" s="10"/>
      <c r="L38" s="10"/>
      <c r="M38" s="10"/>
    </row>
    <row r="39" spans="1:13" x14ac:dyDescent="0.25">
      <c r="A39" t="s">
        <v>34</v>
      </c>
      <c r="B39" s="10">
        <f>B37-B38</f>
        <v>12285</v>
      </c>
      <c r="C39" s="10">
        <f t="shared" ref="C39:M39" si="27">C37-C38</f>
        <v>16606.800000000003</v>
      </c>
      <c r="D39" s="10">
        <f t="shared" si="27"/>
        <v>18977.616000000002</v>
      </c>
      <c r="E39" s="10">
        <f t="shared" si="27"/>
        <v>21632.929919999995</v>
      </c>
      <c r="F39" s="10">
        <f t="shared" si="27"/>
        <v>24606.881510400002</v>
      </c>
      <c r="G39" s="10">
        <f t="shared" si="27"/>
        <v>27937.707291647996</v>
      </c>
      <c r="H39" s="10">
        <f t="shared" si="27"/>
        <v>31668.232166645757</v>
      </c>
      <c r="I39" s="10">
        <f t="shared" si="27"/>
        <v>35846.420026643245</v>
      </c>
      <c r="J39" s="10">
        <f t="shared" si="27"/>
        <v>40525.990429840444</v>
      </c>
      <c r="K39" s="10"/>
      <c r="L39" s="10"/>
      <c r="M39" s="10"/>
    </row>
    <row r="41" spans="1:13" x14ac:dyDescent="0.25">
      <c r="A41" t="s">
        <v>35</v>
      </c>
      <c r="B41" s="10">
        <f>SUM(B39:D39)</f>
        <v>47869.416000000005</v>
      </c>
    </row>
    <row r="42" spans="1:13" x14ac:dyDescent="0.25">
      <c r="A42" t="s">
        <v>36</v>
      </c>
      <c r="B42" s="10">
        <f>SUM(E39:G39)</f>
        <v>74177.518722048</v>
      </c>
    </row>
    <row r="43" spans="1:13" x14ac:dyDescent="0.25">
      <c r="A43" t="s">
        <v>37</v>
      </c>
      <c r="B43" s="10">
        <f>SUM(H39:J39)</f>
        <v>108040.64262312945</v>
      </c>
    </row>
  </sheetData>
  <conditionalFormatting sqref="B31:M31">
    <cfRule type="cellIs" dxfId="2" priority="1" operator="lessThan">
      <formula>0</formula>
    </cfRule>
    <cfRule type="expression" dxfId="1" priority="3">
      <formula>"$B$38&lt;0"</formula>
    </cfRule>
  </conditionalFormatting>
  <conditionalFormatting sqref="B31"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2015-12-08T10:42:28Z</dcterms:modified>
</cp:coreProperties>
</file>